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/>
  </bookViews>
  <sheets>
    <sheet name="ROI" sheetId="2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<sst xmlns="http://schemas.openxmlformats.org/spreadsheetml/2006/main" count="39">
  <si>
    <t xml:space="preserve">  Yagna CPQ Calculator</t>
  </si>
  <si>
    <r>
      <rPr>
        <sz val="11"/>
        <color theme="1"/>
        <rFont val="Calibri"/>
        <charset val="134"/>
        <scheme val="minor"/>
      </rPr>
      <t xml:space="preserve">Fields marked in yellow are editable </t>
    </r>
    <r>
      <rPr>
        <sz val="11"/>
        <color rgb="FFFF0000"/>
        <rFont val="Calibri"/>
        <charset val="134"/>
        <scheme val="minor"/>
      </rPr>
      <t>All Prices on this ROI are in USD</t>
    </r>
  </si>
  <si>
    <t>Total number of Internal Users (Rep)</t>
  </si>
  <si>
    <t>Average Hourly rate per Employee USD</t>
  </si>
  <si>
    <t>Total # of Quotes per year by Internal Sales Rep</t>
  </si>
  <si>
    <t>Average Deal size of Quotes USD</t>
  </si>
  <si>
    <t>Total number of active Partners</t>
  </si>
  <si>
    <t>Total number of inactive Partners</t>
  </si>
  <si>
    <t>Total # of partner created Quotes</t>
  </si>
  <si>
    <t>Average Time Spent by Internal User (Rep) per quote (Hrs)</t>
  </si>
  <si>
    <t>Total value of Partner Quote  USD</t>
  </si>
  <si>
    <t>Total value of Internal User Rep Quote  USD</t>
  </si>
  <si>
    <t>Win %</t>
  </si>
  <si>
    <t>Estimated Value of Partner Quote USD</t>
  </si>
  <si>
    <t>Estimated Value of Internal Users (Rep) Orders USD</t>
  </si>
  <si>
    <t>% of Quotes done by Internal Sales Rep which can be done by partners</t>
  </si>
  <si>
    <t xml:space="preserve">Avg % Increase in Internal Sales Rep productivity due to Partner Quoting Portal (They do lesser quotes) </t>
  </si>
  <si>
    <t>% Increase in Rep productivity due to automatic discounting, quoting, proposals, tracking (They do faster quotes)</t>
  </si>
  <si>
    <t>Total productivity gain for Reps</t>
  </si>
  <si>
    <t>W/o Yagna</t>
  </si>
  <si>
    <t>With Yagna</t>
  </si>
  <si>
    <t>Difference</t>
  </si>
  <si>
    <t>Total Time Spent on quotes by internal Teams in a year (Hrs)</t>
  </si>
  <si>
    <t>Total Savings due to Digital Efficiency (USD)</t>
  </si>
  <si>
    <t>Net ROI per year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</si>
  <si>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</si>
  <si>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</si>
  <si>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</si>
  <si>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</si>
  <si>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</si>
  <si>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</si>
  <si>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</si>
  <si>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</si>
  <si>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</si>
  <si>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</si>
  <si>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</si>
  <si>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</si>
  <si>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Yagna Platform Fee</t>
  </si>
  <si>
    <t>Total Savings</t>
  </si>
</sst>
</file>

<file path=xl/styles.xml><?xml version="1.0" encoding="utf-8"?>
<styleSheet xmlns="http://schemas.openxmlformats.org/spreadsheetml/2006/main">
  <numFmts count="12">
    <numFmt numFmtId="176" formatCode="_ * #,##0_ ;_ * \-#,##0_ ;_ * &quot;-&quot;_ ;_ @_ "/>
    <numFmt numFmtId="177" formatCode="_ &quot;₹&quot;\ * #,##0_ ;_ &quot;₹&quot;\ * \-#,##0_ ;_ &quot;₹&quot;\ * &quot;-&quot;_ ;_ @_ "/>
    <numFmt numFmtId="178" formatCode="_ * #,##0.00_ ;_ * \-#,##0.00_ ;_ * &quot;-&quot;??_ ;_ @_ "/>
    <numFmt numFmtId="179" formatCode="_(* #,##0.0_);_(* \(#,##0.0\);_(* &quot;-&quot;??_);_(@_)"/>
    <numFmt numFmtId="180" formatCode="&quot;$&quot;0,\k"/>
    <numFmt numFmtId="181" formatCode="&quot;$&quot;0,,&quot;M&quot;"/>
    <numFmt numFmtId="182" formatCode="_(* #,##0_);_(* \(#,##0\);_(* &quot;-&quot;??_);_(@_)"/>
    <numFmt numFmtId="183" formatCode="&quot;$&quot;#,##0_);[Red]\(&quot;$&quot;#,##0\)"/>
    <numFmt numFmtId="184" formatCode="&quot;$&quot;#,,\ &quot;M&quot;"/>
    <numFmt numFmtId="185" formatCode="_(&quot;$&quot;* #,##0.00_);_(&quot;$&quot;* \(#,##0.00\);_(&quot;$&quot;* &quot;-&quot;??_);_(@_)"/>
    <numFmt numFmtId="186" formatCode="&quot;$&quot;0,"/>
    <numFmt numFmtId="187" formatCode="&quot;$&quot;#.#,,&quot;M&quot;"/>
  </numFmts>
  <fonts count="29">
    <font>
      <sz val="11"/>
      <color theme="1"/>
      <name val="Calibri"/>
      <charset val="134"/>
      <scheme val="minor"/>
    </font>
    <font>
      <sz val="24"/>
      <color theme="1"/>
      <name val="Calibri"/>
      <charset val="134"/>
      <scheme val="minor"/>
    </font>
    <font>
      <sz val="11"/>
      <color theme="4" tint="-0.499984740745262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rgb="FF00B05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rgb="FFC0000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85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7" fillId="16" borderId="5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2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24" borderId="3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2" fillId="0" borderId="1" xfId="0" applyFont="1" applyBorder="1" applyProtection="1">
      <protection locked="0"/>
    </xf>
    <xf numFmtId="0" fontId="0" fillId="3" borderId="1" xfId="0" applyFill="1" applyBorder="1" applyProtection="1">
      <protection locked="0"/>
    </xf>
    <xf numFmtId="183" fontId="0" fillId="3" borderId="1" xfId="0" applyNumberFormat="1" applyFill="1" applyBorder="1" applyProtection="1">
      <protection locked="0"/>
    </xf>
    <xf numFmtId="182" fontId="0" fillId="3" borderId="1" xfId="2" applyNumberFormat="1" applyFont="1" applyFill="1" applyBorder="1" applyProtection="1">
      <protection locked="0"/>
    </xf>
    <xf numFmtId="179" fontId="0" fillId="4" borderId="1" xfId="2" applyNumberFormat="1" applyFont="1" applyFill="1" applyBorder="1"/>
    <xf numFmtId="184" fontId="0" fillId="0" borderId="1" xfId="0" applyNumberFormat="1" applyBorder="1"/>
    <xf numFmtId="181" fontId="0" fillId="0" borderId="1" xfId="0" applyNumberFormat="1" applyBorder="1"/>
    <xf numFmtId="9" fontId="0" fillId="3" borderId="1" xfId="0" applyNumberFormat="1" applyFill="1" applyBorder="1" applyProtection="1">
      <protection locked="0"/>
    </xf>
    <xf numFmtId="187" fontId="0" fillId="0" borderId="1" xfId="0" applyNumberFormat="1" applyBorder="1"/>
    <xf numFmtId="0" fontId="2" fillId="0" borderId="1" xfId="0" applyFont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9" fontId="0" fillId="5" borderId="2" xfId="0" applyNumberFormat="1" applyFill="1" applyBorder="1"/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6" borderId="1" xfId="0" applyFont="1" applyFill="1" applyBorder="1" applyProtection="1">
      <protection locked="0"/>
    </xf>
    <xf numFmtId="182" fontId="3" fillId="6" borderId="1" xfId="0" applyNumberFormat="1" applyFont="1" applyFill="1" applyBorder="1"/>
    <xf numFmtId="1" fontId="5" fillId="6" borderId="1" xfId="0" applyNumberFormat="1" applyFont="1" applyFill="1" applyBorder="1"/>
    <xf numFmtId="9" fontId="0" fillId="0" borderId="0" xfId="6" applyFont="1" applyProtection="1">
      <protection locked="0"/>
    </xf>
    <xf numFmtId="186" fontId="0" fillId="6" borderId="1" xfId="0" applyNumberFormat="1" applyFill="1" applyBorder="1"/>
    <xf numFmtId="187" fontId="0" fillId="6" borderId="1" xfId="0" applyNumberFormat="1" applyFill="1" applyBorder="1"/>
    <xf numFmtId="187" fontId="5" fillId="6" borderId="1" xfId="0" applyNumberFormat="1" applyFont="1" applyFill="1" applyBorder="1"/>
    <xf numFmtId="0" fontId="6" fillId="7" borderId="1" xfId="0" applyFont="1" applyFill="1" applyBorder="1" applyAlignment="1" applyProtection="1">
      <alignment horizontal="right"/>
      <protection locked="0"/>
    </xf>
    <xf numFmtId="0" fontId="7" fillId="7" borderId="1" xfId="0" applyFont="1" applyFill="1" applyBorder="1" applyProtection="1">
      <protection locked="0"/>
    </xf>
    <xf numFmtId="187" fontId="0" fillId="8" borderId="1" xfId="0" applyNumberFormat="1" applyFill="1" applyBorder="1"/>
    <xf numFmtId="9" fontId="0" fillId="0" borderId="0" xfId="0" applyNumberFormat="1" applyProtection="1">
      <protection locked="0"/>
    </xf>
    <xf numFmtId="180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ROI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ROI!$A$234</c:f>
              <c:strCache>
                <c:ptCount val="1"/>
                <c:pt idx="0">
                  <c:v>Yagna Platform Fee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ROI!$B$233:$M$233</c:f>
              <c:strCache>
                <c:ptCount val="12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</c:strCache>
            </c:strRef>
          </c:cat>
          <c:val>
            <c:numRef>
              <c:f>ROI!$B$234:$M$234</c:f>
              <c:numCache>
                <c:formatCode>"$"0,\k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ROI!$A$235</c:f>
              <c:strCache>
                <c:ptCount val="1"/>
                <c:pt idx="0">
                  <c:v>Total Savings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ROI!$B$233:$M$233</c:f>
              <c:strCache>
                <c:ptCount val="12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</c:strCache>
            </c:strRef>
          </c:cat>
          <c:val>
            <c:numRef>
              <c:f>ROI!$B$235:$M$235</c:f>
              <c:numCache>
                <c:formatCode>"$"0,\k</c:formatCode>
                <c:ptCount val="12"/>
                <c:pt idx="0">
                  <c:v>2500000</c:v>
                </c:pt>
                <c:pt idx="1">
                  <c:v>5000000</c:v>
                </c:pt>
                <c:pt idx="2">
                  <c:v>7500000</c:v>
                </c:pt>
                <c:pt idx="3">
                  <c:v>10000000</c:v>
                </c:pt>
                <c:pt idx="4">
                  <c:v>12500000</c:v>
                </c:pt>
                <c:pt idx="5">
                  <c:v>15000000</c:v>
                </c:pt>
                <c:pt idx="6">
                  <c:v>17500000</c:v>
                </c:pt>
                <c:pt idx="7">
                  <c:v>20000000</c:v>
                </c:pt>
                <c:pt idx="8">
                  <c:v>22500000</c:v>
                </c:pt>
                <c:pt idx="9">
                  <c:v>25000000</c:v>
                </c:pt>
                <c:pt idx="10">
                  <c:v>27500000</c:v>
                </c:pt>
                <c:pt idx="11">
                  <c:v>30000000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394738416"/>
        <c:axId val="124544784"/>
      </c:lineChart>
      <c:catAx>
        <c:axId val="3947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4544784"/>
        <c:crosses val="autoZero"/>
        <c:auto val="1"/>
        <c:lblAlgn val="ctr"/>
        <c:lblOffset val="100"/>
        <c:noMultiLvlLbl val="0"/>
      </c:catAx>
      <c:valAx>
        <c:axId val="12454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0,\k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9473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ROI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ROI!$A$234</c:f>
              <c:strCache>
                <c:ptCount val="1"/>
                <c:pt idx="0">
                  <c:v>Yagna Platform Fee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ROI!$B$233:$M$233</c:f>
              <c:strCache>
                <c:ptCount val="12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</c:strCache>
            </c:strRef>
          </c:cat>
          <c:val>
            <c:numRef>
              <c:f>ROI!$B$234:$M$234</c:f>
              <c:numCache>
                <c:formatCode>"$"0,\k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ROI!$A$235</c:f>
              <c:strCache>
                <c:ptCount val="1"/>
                <c:pt idx="0">
                  <c:v>Total Savings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ROI!$B$233:$M$233</c:f>
              <c:strCache>
                <c:ptCount val="12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  <c:pt idx="8">
                  <c:v>M9</c:v>
                </c:pt>
                <c:pt idx="9">
                  <c:v>M10</c:v>
                </c:pt>
                <c:pt idx="10">
                  <c:v>M11</c:v>
                </c:pt>
                <c:pt idx="11">
                  <c:v>M12</c:v>
                </c:pt>
              </c:strCache>
            </c:strRef>
          </c:cat>
          <c:val>
            <c:numRef>
              <c:f>ROI!$B$235:$M$235</c:f>
              <c:numCache>
                <c:formatCode>"$"0,\k</c:formatCode>
                <c:ptCount val="12"/>
                <c:pt idx="0">
                  <c:v>2500000</c:v>
                </c:pt>
                <c:pt idx="1">
                  <c:v>5000000</c:v>
                </c:pt>
                <c:pt idx="2">
                  <c:v>7500000</c:v>
                </c:pt>
                <c:pt idx="3">
                  <c:v>10000000</c:v>
                </c:pt>
                <c:pt idx="4">
                  <c:v>12500000</c:v>
                </c:pt>
                <c:pt idx="5">
                  <c:v>15000000</c:v>
                </c:pt>
                <c:pt idx="6">
                  <c:v>17500000</c:v>
                </c:pt>
                <c:pt idx="7">
                  <c:v>20000000</c:v>
                </c:pt>
                <c:pt idx="8">
                  <c:v>22500000</c:v>
                </c:pt>
                <c:pt idx="9">
                  <c:v>25000000</c:v>
                </c:pt>
                <c:pt idx="10">
                  <c:v>27500000</c:v>
                </c:pt>
                <c:pt idx="11">
                  <c:v>30000000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394738416"/>
        <c:axId val="124544784"/>
      </c:lineChart>
      <c:catAx>
        <c:axId val="39473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4544784"/>
        <c:crosses val="autoZero"/>
        <c:auto val="1"/>
        <c:lblAlgn val="ctr"/>
        <c:lblOffset val="100"/>
        <c:noMultiLvlLbl val="0"/>
      </c:catAx>
      <c:valAx>
        <c:axId val="12454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Value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$&quot;0,\k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9473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289561</xdr:colOff>
      <xdr:row>0</xdr:row>
      <xdr:rowOff>76200</xdr:rowOff>
    </xdr:from>
    <xdr:ext cx="1127760" cy="418234"/>
    <xdr:pic>
      <xdr:nvPicPr>
        <xdr:cNvPr id="3" name="Picture 2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76200"/>
          <a:ext cx="1127760" cy="417830"/>
        </a:xfrm>
        <a:prstGeom prst="rect">
          <a:avLst/>
        </a:prstGeom>
      </xdr:spPr>
    </xdr:pic>
    <xdr:clientData/>
  </xdr:oneCellAnchor>
  <xdr:twoCellAnchor>
    <xdr:from>
      <xdr:col>1</xdr:col>
      <xdr:colOff>175260</xdr:colOff>
      <xdr:row>235</xdr:row>
      <xdr:rowOff>156210</xdr:rowOff>
    </xdr:from>
    <xdr:to>
      <xdr:col>6</xdr:col>
      <xdr:colOff>22860</xdr:colOff>
      <xdr:row>250</xdr:row>
      <xdr:rowOff>156210</xdr:rowOff>
    </xdr:to>
    <xdr:graphicFrame>
      <xdr:nvGraphicFramePr>
        <xdr:cNvPr id="5" name="Chart 4"/>
        <xdr:cNvGraphicFramePr/>
      </xdr:nvGraphicFramePr>
      <xdr:xfrm>
        <a:off x="4494530" y="45358050"/>
        <a:ext cx="4439920" cy="2857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205740</xdr:colOff>
      <xdr:row>1</xdr:row>
      <xdr:rowOff>30480</xdr:rowOff>
    </xdr:from>
    <xdr:to>
      <xdr:col>11</xdr:col>
      <xdr:colOff>7620</xdr:colOff>
      <xdr:row>18</xdr:row>
      <xdr:rowOff>0</xdr:rowOff>
    </xdr:to>
    <xdr:graphicFrame>
      <xdr:nvGraphicFramePr>
        <xdr:cNvPr id="6" name="Chart 5"/>
        <xdr:cNvGraphicFramePr/>
      </xdr:nvGraphicFramePr>
      <xdr:xfrm>
        <a:off x="6562090" y="213360"/>
        <a:ext cx="6015355" cy="32689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anish\AppData\Local\Microsoft\Windows\INetCache\Content.Outlook\NG0AU4U1\CPQ+Guided%20Selling+Smart%20Lead%20-%20Jan%202019%20(00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Feature Set "/>
      <sheetName val="Sheet4"/>
      <sheetName val="Integration Packages"/>
      <sheetName val="Advanced Feature Packages"/>
      <sheetName val="Suggested Bundles"/>
      <sheetName val="Customer Example"/>
      <sheetName val="New"/>
      <sheetName val="New-Ram"/>
      <sheetName val="Optus Use Case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5"/>
  <sheetViews>
    <sheetView tabSelected="1" workbookViewId="0">
      <selection activeCell="N11" sqref="N11"/>
    </sheetView>
  </sheetViews>
  <sheetFormatPr defaultColWidth="8.88571428571429" defaultRowHeight="15"/>
  <cols>
    <col min="1" max="1" width="64.7809523809524" style="1" customWidth="1"/>
    <col min="2" max="2" width="18" style="1" customWidth="1"/>
    <col min="3" max="4" width="12.552380952381" style="1" customWidth="1"/>
    <col min="5" max="6" width="12.8857142857143" style="1" customWidth="1"/>
    <col min="7" max="8" width="14.1047619047619" style="1" customWidth="1"/>
    <col min="9" max="16384" width="8.88571428571429" style="1"/>
  </cols>
  <sheetData>
    <row r="1" ht="14.4" customHeight="1" spans="1:2">
      <c r="A1" s="2" t="s">
        <v>0</v>
      </c>
      <c r="B1" s="2"/>
    </row>
    <row r="2" ht="20.4" customHeight="1" spans="1:2">
      <c r="A2" s="2"/>
      <c r="B2" s="2"/>
    </row>
    <row r="3" ht="14.4" customHeight="1"/>
    <row r="4" spans="1:1">
      <c r="A4" s="3" t="s">
        <v>1</v>
      </c>
    </row>
    <row r="5" spans="1:2">
      <c r="A5" s="4" t="s">
        <v>2</v>
      </c>
      <c r="B5" s="5">
        <v>1000</v>
      </c>
    </row>
    <row r="6" spans="1:2">
      <c r="A6" s="4" t="s">
        <v>3</v>
      </c>
      <c r="B6" s="6">
        <v>50</v>
      </c>
    </row>
    <row r="7" spans="1:2">
      <c r="A7" s="4" t="s">
        <v>4</v>
      </c>
      <c r="B7" s="7">
        <v>30000</v>
      </c>
    </row>
    <row r="8" spans="1:2">
      <c r="A8" s="4" t="s">
        <v>5</v>
      </c>
      <c r="B8" s="6">
        <v>50000</v>
      </c>
    </row>
    <row r="9" spans="1:2">
      <c r="A9" s="4" t="s">
        <v>6</v>
      </c>
      <c r="B9" s="5">
        <v>1500</v>
      </c>
    </row>
    <row r="10" spans="1:2">
      <c r="A10" s="4" t="s">
        <v>7</v>
      </c>
      <c r="B10" s="5">
        <v>3000</v>
      </c>
    </row>
    <row r="11" spans="1:2">
      <c r="A11" s="4" t="s">
        <v>8</v>
      </c>
      <c r="B11" s="5">
        <v>15000</v>
      </c>
    </row>
    <row r="12" spans="1:2">
      <c r="A12" s="4" t="s">
        <v>9</v>
      </c>
      <c r="B12" s="8">
        <f>(B5*2000)/B7</f>
        <v>66.6666666666667</v>
      </c>
    </row>
    <row r="13" spans="1:2">
      <c r="A13" s="4" t="s">
        <v>10</v>
      </c>
      <c r="B13" s="9">
        <f>B11*B8</f>
        <v>750000000</v>
      </c>
    </row>
    <row r="14" spans="1:2">
      <c r="A14" s="4" t="s">
        <v>11</v>
      </c>
      <c r="B14" s="10">
        <f>B7*B8</f>
        <v>1500000000</v>
      </c>
    </row>
    <row r="15" spans="1:2">
      <c r="A15" s="4" t="s">
        <v>12</v>
      </c>
      <c r="B15" s="11">
        <v>0.2</v>
      </c>
    </row>
    <row r="16" spans="1:2">
      <c r="A16" s="4" t="s">
        <v>13</v>
      </c>
      <c r="B16" s="12">
        <f>B13*B15</f>
        <v>150000000</v>
      </c>
    </row>
    <row r="17" spans="1:2">
      <c r="A17" s="4" t="s">
        <v>14</v>
      </c>
      <c r="B17" s="12">
        <f>B14*B15</f>
        <v>300000000</v>
      </c>
    </row>
    <row r="18" spans="1:2">
      <c r="A18" s="4" t="s">
        <v>15</v>
      </c>
      <c r="B18" s="11">
        <v>0.3</v>
      </c>
    </row>
    <row r="19" ht="30" spans="1:2">
      <c r="A19" s="13" t="s">
        <v>16</v>
      </c>
      <c r="B19" s="11">
        <f>(1-(B7-(B11*B18))/B7)</f>
        <v>0.15</v>
      </c>
    </row>
    <row r="20" ht="30" spans="1:2">
      <c r="A20" s="13" t="s">
        <v>17</v>
      </c>
      <c r="B20" s="11">
        <v>0.15</v>
      </c>
    </row>
    <row r="21" spans="1:2">
      <c r="A21" s="14" t="s">
        <v>18</v>
      </c>
      <c r="B21" s="15">
        <f>B19+B20</f>
        <v>0.3</v>
      </c>
    </row>
    <row r="22" spans="1:4">
      <c r="A22" s="16"/>
      <c r="B22" s="17" t="s">
        <v>19</v>
      </c>
      <c r="C22" s="17" t="s">
        <v>20</v>
      </c>
      <c r="D22" s="17" t="s">
        <v>21</v>
      </c>
    </row>
    <row r="23" spans="1:7">
      <c r="A23" s="18" t="s">
        <v>22</v>
      </c>
      <c r="B23" s="19">
        <f>B5*2000</f>
        <v>2000000</v>
      </c>
      <c r="C23" s="19">
        <f>B23*(1-B21)</f>
        <v>1400000</v>
      </c>
      <c r="D23" s="20">
        <f>B23-C23</f>
        <v>600000</v>
      </c>
      <c r="G23" s="21"/>
    </row>
    <row r="24" spans="1:4">
      <c r="A24" s="18" t="s">
        <v>23</v>
      </c>
      <c r="B24" s="22">
        <v>0</v>
      </c>
      <c r="C24" s="23">
        <f>D23*B6</f>
        <v>30000000</v>
      </c>
      <c r="D24" s="24">
        <f>C24-B24</f>
        <v>30000000</v>
      </c>
    </row>
    <row r="25" spans="7:7">
      <c r="G25" s="21"/>
    </row>
    <row r="26" spans="1:3">
      <c r="A26" s="25" t="s">
        <v>24</v>
      </c>
      <c r="B26" s="26">
        <v>0</v>
      </c>
      <c r="C26" s="27">
        <f>D24-ROI!I38</f>
        <v>30000000</v>
      </c>
    </row>
    <row r="227" spans="2:2">
      <c r="B227" s="28"/>
    </row>
    <row r="233" spans="1:13">
      <c r="A233"/>
      <c r="B233" t="s">
        <v>25</v>
      </c>
      <c r="C233" t="s">
        <v>26</v>
      </c>
      <c r="D233" t="s">
        <v>27</v>
      </c>
      <c r="E233" t="s">
        <v>28</v>
      </c>
      <c r="F233" t="s">
        <v>29</v>
      </c>
      <c r="G233" t="s">
        <v>30</v>
      </c>
      <c r="H233" t="s">
        <v>31</v>
      </c>
      <c r="I233" t="s">
        <v>32</v>
      </c>
      <c r="J233" t="s">
        <v>33</v>
      </c>
      <c r="K233" t="s">
        <v>34</v>
      </c>
      <c r="L233" t="s">
        <v>35</v>
      </c>
      <c r="M233" t="s">
        <v>36</v>
      </c>
    </row>
    <row r="234" spans="1:13">
      <c r="A234" t="s">
        <v>37</v>
      </c>
      <c r="B234" s="29" t="e">
        <f>((#REF!)*(B5)*(1-#REF!)+(#REF!)*(B9)*(1-#REF!)+(#REF!)*(B10)*(1-#REF!))</f>
        <v>#REF!</v>
      </c>
      <c r="C234" s="29" t="e">
        <f>B234*2</f>
        <v>#REF!</v>
      </c>
      <c r="D234" s="29" t="e">
        <f>B234*3</f>
        <v>#REF!</v>
      </c>
      <c r="E234" s="29" t="e">
        <f>B234*4</f>
        <v>#REF!</v>
      </c>
      <c r="F234" s="29" t="e">
        <f>B234*5</f>
        <v>#REF!</v>
      </c>
      <c r="G234" s="29" t="e">
        <f>B234*6</f>
        <v>#REF!</v>
      </c>
      <c r="H234" s="29" t="e">
        <f>B234*7</f>
        <v>#REF!</v>
      </c>
      <c r="I234" s="29" t="e">
        <f>B234*8</f>
        <v>#REF!</v>
      </c>
      <c r="J234" s="29" t="e">
        <f>B234*9</f>
        <v>#REF!</v>
      </c>
      <c r="K234" s="29" t="e">
        <f>B234*10</f>
        <v>#REF!</v>
      </c>
      <c r="L234" s="29" t="e">
        <f>B234*11</f>
        <v>#REF!</v>
      </c>
      <c r="M234" s="29" t="e">
        <f>B234*12</f>
        <v>#REF!</v>
      </c>
    </row>
    <row r="235" spans="1:13">
      <c r="A235" t="s">
        <v>38</v>
      </c>
      <c r="B235" s="29">
        <f>D24/12</f>
        <v>2500000</v>
      </c>
      <c r="C235" s="29">
        <f>B235*2</f>
        <v>5000000</v>
      </c>
      <c r="D235" s="29">
        <f>B235*3</f>
        <v>7500000</v>
      </c>
      <c r="E235" s="29">
        <f>B235*4</f>
        <v>10000000</v>
      </c>
      <c r="F235" s="29">
        <f>B235*5</f>
        <v>12500000</v>
      </c>
      <c r="G235" s="29">
        <f>B235*6</f>
        <v>15000000</v>
      </c>
      <c r="H235" s="29">
        <f>B235*7</f>
        <v>17500000</v>
      </c>
      <c r="I235" s="29">
        <f>B235*8</f>
        <v>20000000</v>
      </c>
      <c r="J235" s="29">
        <f>B235*9</f>
        <v>22500000</v>
      </c>
      <c r="K235" s="29">
        <f>B235*10</f>
        <v>25000000</v>
      </c>
      <c r="L235" s="29">
        <f>B235*11</f>
        <v>27500000</v>
      </c>
      <c r="M235" s="29">
        <f>B235*12</f>
        <v>30000000</v>
      </c>
    </row>
  </sheetData>
  <sheetProtection algorithmName="SHA-512" hashValue="2ndzIzAJj+VqO/KcWTo3rdFzkgv7hyoHsoOicRdyH5/xC7yqnlVCpExwFiU/3xYHs7pzQPaj45dTnnQzSk4pLQ==" saltValue="XUKEap9RGP002xfjPjqFGw==" spinCount="100000" sheet="1" objects="1" scenarios="1"/>
  <mergeCells count="1">
    <mergeCell ref="A1:B2"/>
  </mergeCells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ROI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</dc:creator>
  <cp:lastModifiedBy>akshay</cp:lastModifiedBy>
  <dcterms:created xsi:type="dcterms:W3CDTF">2019-02-20T12:35:00Z</dcterms:created>
  <dcterms:modified xsi:type="dcterms:W3CDTF">2019-04-30T11:05:09Z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